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/>
  <mc:AlternateContent xmlns:mc="http://schemas.openxmlformats.org/markup-compatibility/2006">
    <mc:Choice Requires="x15">
      <x15ac:absPath xmlns:x15ac="http://schemas.microsoft.com/office/spreadsheetml/2010/11/ac" url="C:\Users\NicoleMartens\Documents\Caso Moot 2022\"/>
    </mc:Choice>
  </mc:AlternateContent>
  <xr:revisionPtr revIDLastSave="0" documentId="8_{897E0E0E-91F6-4CF4-9EA8-28E264BF05CC}" xr6:coauthVersionLast="47" xr6:coauthVersionMax="47" xr10:uidLastSave="{00000000-0000-0000-0000-000000000000}"/>
  <bookViews>
    <workbookView xWindow="-23190" yWindow="-120" windowWidth="23310" windowHeight="13740" xr2:uid="{24A1279F-1AD0-4A16-BCF4-AE021BFFE30D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" i="1" l="1"/>
  <c r="H4" i="1"/>
  <c r="G4" i="1"/>
  <c r="F4" i="1"/>
  <c r="E4" i="1"/>
  <c r="D4" i="1"/>
  <c r="C4" i="1"/>
  <c r="H5" i="1" l="1"/>
  <c r="G5" i="1"/>
  <c r="H6" i="1" l="1"/>
  <c r="H9" i="1" s="1"/>
  <c r="H7" i="1"/>
  <c r="H8" i="1"/>
  <c r="G6" i="1"/>
  <c r="G9" i="1" s="1"/>
  <c r="G7" i="1"/>
  <c r="G8" i="1"/>
  <c r="F5" i="1"/>
  <c r="H14" i="1" l="1"/>
  <c r="H15" i="1" s="1"/>
  <c r="H16" i="1" s="1"/>
  <c r="G14" i="1"/>
  <c r="G15" i="1" s="1"/>
  <c r="G16" i="1" s="1"/>
  <c r="F9" i="1"/>
  <c r="F8" i="1"/>
  <c r="F6" i="1"/>
  <c r="F7" i="1"/>
  <c r="F14" i="1"/>
  <c r="F15" i="1" s="1"/>
  <c r="F16" i="1" s="1"/>
  <c r="E5" i="1"/>
  <c r="E7" i="1" l="1"/>
  <c r="E9" i="1" s="1"/>
  <c r="E8" i="1"/>
  <c r="E6" i="1"/>
  <c r="D5" i="1"/>
  <c r="E14" i="1" l="1"/>
  <c r="E15" i="1" s="1"/>
  <c r="E16" i="1" s="1"/>
  <c r="D6" i="1"/>
  <c r="D9" i="1" s="1"/>
  <c r="D8" i="1"/>
  <c r="D7" i="1"/>
  <c r="C5" i="1"/>
  <c r="B5" i="1"/>
  <c r="C8" i="1" l="1"/>
  <c r="C9" i="1" s="1"/>
  <c r="C6" i="1"/>
  <c r="B7" i="1"/>
  <c r="B9" i="1" s="1"/>
  <c r="B8" i="1"/>
  <c r="B6" i="1"/>
  <c r="D14" i="1"/>
  <c r="D15" i="1" s="1"/>
  <c r="D16" i="1" s="1"/>
  <c r="C7" i="1"/>
  <c r="B14" i="1" l="1"/>
  <c r="B15" i="1" s="1"/>
  <c r="B16" i="1" s="1"/>
  <c r="C14" i="1"/>
  <c r="C15" i="1" s="1"/>
  <c r="C16" i="1" s="1"/>
</calcChain>
</file>

<file path=xl/sharedStrings.xml><?xml version="1.0" encoding="utf-8"?>
<sst xmlns="http://schemas.openxmlformats.org/spreadsheetml/2006/main" count="16" uniqueCount="16">
  <si>
    <t>Costo de ventas</t>
  </si>
  <si>
    <t>Ingresos por ventas</t>
  </si>
  <si>
    <t>Utilidad Bruta</t>
  </si>
  <si>
    <t>Gastos de ventas</t>
  </si>
  <si>
    <t>Gastos administrativos</t>
  </si>
  <si>
    <t>Utilidad Operativa</t>
  </si>
  <si>
    <t>Gastos financieros</t>
  </si>
  <si>
    <t>Ingresos financieros</t>
  </si>
  <si>
    <t>Otros ingresos</t>
  </si>
  <si>
    <t>Otros gastos</t>
  </si>
  <si>
    <t>Otros gastos operativos</t>
  </si>
  <si>
    <t>Utilidad antes de Impuestos</t>
  </si>
  <si>
    <t>Impuestos por pagar</t>
  </si>
  <si>
    <t>Utilidad del ejercicio</t>
  </si>
  <si>
    <t>Partida</t>
  </si>
  <si>
    <t>Estado de Resultados - Tiendas Genovia
($)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</si>
</sst>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,##0.00;[Red]\(#,##0.00\);\-\ ;"/>
    <numFmt numFmtId="165" formatCode="#,##0.00;\(#,##0.00\);\-\ ;"/>
    <numFmt numFmtId="166" formatCode="#,##0.00;\(#,##0.00\);\-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C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/>
    <xf numFmtId="0" fontId="3" fillId="0" borderId="4" xfId="0" applyFont="1" applyBorder="1"/>
    <xf numFmtId="0" fontId="3" fillId="0" borderId="5" xfId="0" applyFont="1" applyBorder="1"/>
    <xf numFmtId="164" fontId="2" fillId="0" borderId="0" xfId="1" applyNumberFormat="1" applyFont="1" applyBorder="1" applyAlignment="1">
      <alignment horizontal="center"/>
    </xf>
    <xf numFmtId="164" fontId="2" fillId="0" borderId="2" xfId="1" applyNumberFormat="1" applyFont="1" applyBorder="1" applyAlignment="1">
      <alignment horizontal="center"/>
    </xf>
    <xf numFmtId="165" fontId="4" fillId="0" borderId="0" xfId="0" applyNumberFormat="1" applyFont="1" applyBorder="1"/>
    <xf numFmtId="166" fontId="4" fillId="0" borderId="0" xfId="0" applyNumberFormat="1" applyFont="1" applyBorder="1"/>
    <xf numFmtId="165" fontId="4" fillId="0" borderId="2" xfId="0" applyNumberFormat="1" applyFont="1" applyBorder="1"/>
    <xf numFmtId="165" fontId="2" fillId="0" borderId="0" xfId="0" applyNumberFormat="1" applyFont="1" applyBorder="1"/>
    <xf numFmtId="165" fontId="2" fillId="0" borderId="2" xfId="0" applyNumberFormat="1" applyFont="1" applyBorder="1"/>
    <xf numFmtId="9" fontId="2" fillId="0" borderId="0" xfId="2" applyFont="1"/>
    <xf numFmtId="0" fontId="3" fillId="0" borderId="1" xfId="0" applyFont="1" applyBorder="1"/>
    <xf numFmtId="0" fontId="2" fillId="0" borderId="6" xfId="0" applyFont="1" applyBorder="1" applyAlignment="1">
      <alignment horizontal="left" indent="1"/>
    </xf>
    <xf numFmtId="0" fontId="3" fillId="2" borderId="1" xfId="0" applyFont="1" applyFill="1" applyBorder="1"/>
    <xf numFmtId="165" fontId="3" fillId="2" borderId="4" xfId="0" applyNumberFormat="1" applyFont="1" applyFill="1" applyBorder="1"/>
    <xf numFmtId="165" fontId="3" fillId="2" borderId="5" xfId="0" applyNumberFormat="1" applyFont="1" applyFill="1" applyBorder="1"/>
    <xf numFmtId="0" fontId="3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bfecolores">
  <a:themeElements>
    <a:clrScheme name="BFE">
      <a:dk1>
        <a:sysClr val="windowText" lastClr="000000"/>
      </a:dk1>
      <a:lt1>
        <a:sysClr val="window" lastClr="FFFFFF"/>
      </a:lt1>
      <a:dk2>
        <a:srgbClr val="242852"/>
      </a:dk2>
      <a:lt2>
        <a:srgbClr val="D8F1FC"/>
      </a:lt2>
      <a:accent1>
        <a:srgbClr val="0070C0"/>
      </a:accent1>
      <a:accent2>
        <a:srgbClr val="00B0F0"/>
      </a:accent2>
      <a:accent3>
        <a:srgbClr val="7030A0"/>
      </a:accent3>
      <a:accent4>
        <a:srgbClr val="BE98DB"/>
      </a:accent4>
      <a:accent5>
        <a:srgbClr val="FF9900"/>
      </a:accent5>
      <a:accent6>
        <a:srgbClr val="FFCC66"/>
      </a:accent6>
      <a:hlink>
        <a:srgbClr val="7F7F7F"/>
      </a:hlink>
      <a:folHlink>
        <a:srgbClr val="4A66AC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bfecolores" id="{709C9C69-3694-4AD1-847A-961CDCC14C65}" vid="{55A32149-E6A6-403C-A25C-5FAFD4225571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46BC56-8687-4B40-A960-07B315FB22A5}">
  <dimension ref="A1:H17"/>
  <sheetViews>
    <sheetView showGridLines="0" tabSelected="1" zoomScaleNormal="100" workbookViewId="0">
      <selection activeCell="D9" sqref="D9"/>
    </sheetView>
  </sheetViews>
  <sheetFormatPr baseColWidth="10" defaultRowHeight="14.5" x14ac:dyDescent="0.35"/>
  <cols>
    <col min="1" max="1" width="28.36328125" bestFit="1" customWidth="1"/>
    <col min="2" max="8" width="16.36328125" bestFit="1" customWidth="1"/>
  </cols>
  <sheetData>
    <row r="1" spans="1:8" ht="34.25" customHeight="1" thickBot="1" x14ac:dyDescent="0.4">
      <c r="A1" s="1"/>
      <c r="B1" s="17" t="s">
        <v>15</v>
      </c>
      <c r="C1" s="18"/>
      <c r="D1" s="18"/>
      <c r="E1" s="18"/>
      <c r="F1" s="18"/>
      <c r="G1" s="18"/>
      <c r="H1" s="19"/>
    </row>
    <row r="2" spans="1:8" ht="15" thickBot="1" x14ac:dyDescent="0.4">
      <c r="A2" s="12" t="s">
        <v>14</v>
      </c>
      <c r="B2" s="2">
        <v>2021</v>
      </c>
      <c r="C2" s="2">
        <v>2020</v>
      </c>
      <c r="D2" s="2">
        <v>2019</v>
      </c>
      <c r="E2" s="2">
        <v>2018</v>
      </c>
      <c r="F2" s="2">
        <v>2017</v>
      </c>
      <c r="G2" s="2">
        <v>2016</v>
      </c>
      <c r="H2" s="3">
        <v>2015</v>
      </c>
    </row>
    <row r="3" spans="1:8" x14ac:dyDescent="0.35">
      <c r="A3" s="13" t="s">
        <v>1</v>
      </c>
      <c r="B3" s="4">
        <v>500062014.27642798</v>
      </c>
      <c r="C3" s="4">
        <v>499070346.11991102</v>
      </c>
      <c r="D3" s="4">
        <v>548295294.37737799</v>
      </c>
      <c r="E3" s="4">
        <v>521589910.59449232</v>
      </c>
      <c r="F3" s="4">
        <v>503106317.86062878</v>
      </c>
      <c r="G3" s="4">
        <v>471619339.32985628</v>
      </c>
      <c r="H3" s="5">
        <v>436267661.42973506</v>
      </c>
    </row>
    <row r="4" spans="1:8" ht="15" thickBot="1" x14ac:dyDescent="0.4">
      <c r="A4" s="13" t="s">
        <v>0</v>
      </c>
      <c r="B4" s="6">
        <f>-0.639708396589247*B3</f>
        <v>-319893869.34796292</v>
      </c>
      <c r="C4" s="6">
        <f>-0.630320997701288*C3</f>
        <v>-314574518.48942947</v>
      </c>
      <c r="D4" s="6">
        <f>-0.66335948639244*D3</f>
        <v>-363716884.86956918</v>
      </c>
      <c r="E4" s="6">
        <f>-0.646204937553757*E3</f>
        <v>-337053975.60438359</v>
      </c>
      <c r="F4" s="7">
        <f>-0.613431959499962*F3</f>
        <v>-308621494.40205622</v>
      </c>
      <c r="G4" s="6">
        <f>-0.673798744352079*G3</f>
        <v>-317776518.65261424</v>
      </c>
      <c r="H4" s="8">
        <f>-0.624623659042183*H3</f>
        <v>-272503103.00401735</v>
      </c>
    </row>
    <row r="5" spans="1:8" ht="15" thickBot="1" x14ac:dyDescent="0.4">
      <c r="A5" s="14" t="s">
        <v>2</v>
      </c>
      <c r="B5" s="15">
        <f>+B3+B4</f>
        <v>180168144.92846507</v>
      </c>
      <c r="C5" s="15">
        <f t="shared" ref="C5:H5" si="0">+C3+C4</f>
        <v>184495827.63048154</v>
      </c>
      <c r="D5" s="15">
        <f t="shared" si="0"/>
        <v>184578409.5078088</v>
      </c>
      <c r="E5" s="15">
        <f t="shared" si="0"/>
        <v>184535934.99010873</v>
      </c>
      <c r="F5" s="15">
        <f t="shared" si="0"/>
        <v>194484823.45857257</v>
      </c>
      <c r="G5" s="15">
        <f t="shared" si="0"/>
        <v>153842820.67724204</v>
      </c>
      <c r="H5" s="16">
        <f t="shared" si="0"/>
        <v>163764558.42571771</v>
      </c>
    </row>
    <row r="6" spans="1:8" x14ac:dyDescent="0.35">
      <c r="A6" s="13" t="s">
        <v>3</v>
      </c>
      <c r="B6" s="6">
        <f>-B5*0.25</f>
        <v>-45042036.232116267</v>
      </c>
      <c r="C6" s="6">
        <f>-C5*0.25</f>
        <v>-46123956.907620385</v>
      </c>
      <c r="D6" s="6">
        <f>-D5*0.245</f>
        <v>-45221710.329413153</v>
      </c>
      <c r="E6" s="6">
        <f>-E5*0.21</f>
        <v>-38752546.347922832</v>
      </c>
      <c r="F6" s="7">
        <f>-F5*0.2</f>
        <v>-38896964.691714518</v>
      </c>
      <c r="G6" s="6">
        <f>-G5*0.26</f>
        <v>-39999133.376082934</v>
      </c>
      <c r="H6" s="8">
        <f>-H5*0.254</f>
        <v>-41596197.840132296</v>
      </c>
    </row>
    <row r="7" spans="1:8" x14ac:dyDescent="0.35">
      <c r="A7" s="13" t="s">
        <v>4</v>
      </c>
      <c r="B7" s="6">
        <f>-B5*0.215</f>
        <v>-38736151.159619987</v>
      </c>
      <c r="C7" s="6">
        <f>-C5*0.215</f>
        <v>-39666602.940553531</v>
      </c>
      <c r="D7" s="6">
        <f>-D5*0.21</f>
        <v>-38761465.996639848</v>
      </c>
      <c r="E7" s="6">
        <f>-E5*0.207</f>
        <v>-38198938.542952508</v>
      </c>
      <c r="F7" s="7">
        <f>-F5*0.204</f>
        <v>-39674903.985548802</v>
      </c>
      <c r="G7" s="6">
        <f>-G5*0.206</f>
        <v>-31691621.059511859</v>
      </c>
      <c r="H7" s="8">
        <f>-H5*0.203</f>
        <v>-33244205.360420696</v>
      </c>
    </row>
    <row r="8" spans="1:8" ht="15" thickBot="1" x14ac:dyDescent="0.4">
      <c r="A8" s="13" t="s">
        <v>10</v>
      </c>
      <c r="B8" s="6">
        <f>-B5*0.23</f>
        <v>-41438673.333546966</v>
      </c>
      <c r="C8" s="6">
        <f>-C5*0.12</f>
        <v>-22139499.315657783</v>
      </c>
      <c r="D8" s="6">
        <f>-D5*0.07</f>
        <v>-12920488.665546618</v>
      </c>
      <c r="E8" s="6">
        <f>-E5*0.075</f>
        <v>-13840195.124258155</v>
      </c>
      <c r="F8" s="7">
        <f>-F5*0.072</f>
        <v>-14002907.289017223</v>
      </c>
      <c r="G8" s="6">
        <f>-G5*0.07</f>
        <v>-10768997.447406944</v>
      </c>
      <c r="H8" s="8">
        <f>-H5*0.078</f>
        <v>-12773635.557205981</v>
      </c>
    </row>
    <row r="9" spans="1:8" ht="15" thickBot="1" x14ac:dyDescent="0.4">
      <c r="A9" s="14" t="s">
        <v>5</v>
      </c>
      <c r="B9" s="15">
        <f>+B5+B6+B7+B8</f>
        <v>54951284.203181833</v>
      </c>
      <c r="C9" s="15">
        <f t="shared" ref="C9:H9" si="1">+C5+C6+C7+C8</f>
        <v>76565768.46664986</v>
      </c>
      <c r="D9" s="15">
        <f t="shared" si="1"/>
        <v>87674744.516209185</v>
      </c>
      <c r="E9" s="15">
        <f t="shared" si="1"/>
        <v>93744254.974975228</v>
      </c>
      <c r="F9" s="15">
        <f t="shared" si="1"/>
        <v>101910047.49229202</v>
      </c>
      <c r="G9" s="15">
        <f t="shared" si="1"/>
        <v>71383068.794240311</v>
      </c>
      <c r="H9" s="16">
        <f t="shared" si="1"/>
        <v>76150519.667958736</v>
      </c>
    </row>
    <row r="10" spans="1:8" x14ac:dyDescent="0.35">
      <c r="A10" s="13" t="s">
        <v>6</v>
      </c>
      <c r="B10" s="6">
        <v>-50673245</v>
      </c>
      <c r="C10" s="6">
        <v>-60673245</v>
      </c>
      <c r="D10" s="6">
        <v>-40432678</v>
      </c>
      <c r="E10" s="6">
        <v>-40432678</v>
      </c>
      <c r="F10" s="7">
        <v>-40432678</v>
      </c>
      <c r="G10" s="6">
        <v>-40432678</v>
      </c>
      <c r="H10" s="8">
        <v>-40432678</v>
      </c>
    </row>
    <row r="11" spans="1:8" x14ac:dyDescent="0.35">
      <c r="A11" s="13" t="s">
        <v>7</v>
      </c>
      <c r="B11" s="9">
        <v>123000</v>
      </c>
      <c r="C11" s="9">
        <v>120000</v>
      </c>
      <c r="D11" s="9">
        <v>100000</v>
      </c>
      <c r="E11" s="9">
        <v>100000</v>
      </c>
      <c r="F11" s="9">
        <v>40000</v>
      </c>
      <c r="G11" s="9">
        <v>60000</v>
      </c>
      <c r="H11" s="10">
        <v>80000</v>
      </c>
    </row>
    <row r="12" spans="1:8" x14ac:dyDescent="0.35">
      <c r="A12" s="13" t="s">
        <v>8</v>
      </c>
      <c r="B12" s="9">
        <v>1000</v>
      </c>
      <c r="C12" s="9"/>
      <c r="D12" s="9">
        <v>9000</v>
      </c>
      <c r="E12" s="9"/>
      <c r="F12" s="9">
        <v>54300</v>
      </c>
      <c r="G12" s="9"/>
      <c r="H12" s="10">
        <v>10000</v>
      </c>
    </row>
    <row r="13" spans="1:8" ht="15" thickBot="1" x14ac:dyDescent="0.4">
      <c r="A13" s="13" t="s">
        <v>9</v>
      </c>
      <c r="B13" s="6"/>
      <c r="C13" s="6">
        <v>-85000</v>
      </c>
      <c r="D13" s="6">
        <v>-21000</v>
      </c>
      <c r="E13" s="6">
        <v>-2000</v>
      </c>
      <c r="F13" s="7">
        <v>-15000</v>
      </c>
      <c r="G13" s="6">
        <v>-18000</v>
      </c>
      <c r="H13" s="8">
        <v>-20000</v>
      </c>
    </row>
    <row r="14" spans="1:8" ht="15" thickBot="1" x14ac:dyDescent="0.4">
      <c r="A14" s="14" t="s">
        <v>11</v>
      </c>
      <c r="B14" s="15">
        <f>+B10+B11+B12+B13+B9</f>
        <v>4402039.203181833</v>
      </c>
      <c r="C14" s="15">
        <f t="shared" ref="C14:H14" si="2">+C10+C11+C12+C13+C9</f>
        <v>15927523.46664986</v>
      </c>
      <c r="D14" s="15">
        <f t="shared" si="2"/>
        <v>47330066.516209185</v>
      </c>
      <c r="E14" s="15">
        <f t="shared" si="2"/>
        <v>53409576.974975228</v>
      </c>
      <c r="F14" s="15">
        <f t="shared" si="2"/>
        <v>61556669.492292017</v>
      </c>
      <c r="G14" s="15">
        <f t="shared" si="2"/>
        <v>30992390.794240311</v>
      </c>
      <c r="H14" s="16">
        <f t="shared" si="2"/>
        <v>35787841.667958736</v>
      </c>
    </row>
    <row r="15" spans="1:8" ht="15" thickBot="1" x14ac:dyDescent="0.4">
      <c r="A15" s="13" t="s">
        <v>12</v>
      </c>
      <c r="B15" s="6">
        <f>-0.3*B14</f>
        <v>-1320611.7609545498</v>
      </c>
      <c r="C15" s="6">
        <f t="shared" ref="C15:H15" si="3">-0.3*C14</f>
        <v>-4778257.0399949579</v>
      </c>
      <c r="D15" s="6">
        <f t="shared" si="3"/>
        <v>-14199019.954862755</v>
      </c>
      <c r="E15" s="6">
        <f t="shared" si="3"/>
        <v>-16022873.092492567</v>
      </c>
      <c r="F15" s="7">
        <f t="shared" si="3"/>
        <v>-18467000.847687606</v>
      </c>
      <c r="G15" s="6">
        <f t="shared" si="3"/>
        <v>-9297717.2382720932</v>
      </c>
      <c r="H15" s="8">
        <f t="shared" si="3"/>
        <v>-10736352.50038762</v>
      </c>
    </row>
    <row r="16" spans="1:8" ht="15" thickBot="1" x14ac:dyDescent="0.4">
      <c r="A16" s="14" t="s">
        <v>13</v>
      </c>
      <c r="B16" s="15">
        <f>+B15+B14</f>
        <v>3081427.4422272835</v>
      </c>
      <c r="C16" s="15">
        <f t="shared" ref="C16:H16" si="4">+C15+C14</f>
        <v>11149266.426654901</v>
      </c>
      <c r="D16" s="15">
        <f t="shared" si="4"/>
        <v>33131046.56134643</v>
      </c>
      <c r="E16" s="15">
        <f t="shared" si="4"/>
        <v>37386703.882482663</v>
      </c>
      <c r="F16" s="15">
        <f t="shared" si="4"/>
        <v>43089668.644604415</v>
      </c>
      <c r="G16" s="15">
        <f t="shared" si="4"/>
        <v>21694673.555968218</v>
      </c>
      <c r="H16" s="16">
        <f t="shared" si="4"/>
        <v>25051489.167571116</v>
      </c>
    </row>
    <row r="17" spans="1:8" x14ac:dyDescent="0.35">
      <c r="A17" s="1"/>
      <c r="B17" s="11"/>
      <c r="C17" s="11"/>
      <c r="D17" s="11"/>
      <c r="E17" s="11"/>
      <c r="F17" s="11"/>
      <c r="G17" s="11"/>
      <c r="H17" s="11"/>
    </row>
  </sheetData>
  <mergeCells count="1">
    <mergeCell ref="B1:H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BFE</dc:creator>
  <cp:lastModifiedBy>Nicole Martens</cp:lastModifiedBy>
  <dcterms:created xsi:type="dcterms:W3CDTF">2022-02-17T17:36:08Z</dcterms:created>
  <dcterms:modified xsi:type="dcterms:W3CDTF">2022-02-18T16:13:34Z</dcterms:modified>
</cp:coreProperties>
</file>